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'Sheet1'!$A$2:$E$3</definedName>
    <definedName name="HTML_CodePage" hidden="1">932</definedName>
    <definedName name="HTML_Control" hidden="1">{"'Sheet1'!$A$1:$E$21"}</definedName>
    <definedName name="HTML_Description" hidden="1">""</definedName>
    <definedName name="HTML_Email" hidden="1">""</definedName>
    <definedName name="HTML_Header" hidden="1">""</definedName>
    <definedName name="HTML_LastUpdate" hidden="1">"02/05/08"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Documents\Upload\doin2002.html"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<sst xmlns="http://schemas.openxmlformats.org/spreadsheetml/2006/main" count="242" uniqueCount="66">
  <si>
    <t>日</t>
  </si>
  <si>
    <t>相手</t>
  </si>
  <si>
    <t>球場</t>
  </si>
  <si>
    <t>動員数</t>
  </si>
  <si>
    <t>広島</t>
  </si>
  <si>
    <t>曜日</t>
  </si>
  <si>
    <t>試合数</t>
  </si>
  <si>
    <t>１試合平均</t>
  </si>
  <si>
    <t>中日</t>
  </si>
  <si>
    <t>月別</t>
  </si>
  <si>
    <t>対戦相手別</t>
  </si>
  <si>
    <t>動員数</t>
  </si>
  <si>
    <t>試合数</t>
  </si>
  <si>
    <t>平均</t>
  </si>
  <si>
    <t>動員数</t>
  </si>
  <si>
    <t>巨人</t>
  </si>
  <si>
    <t>５月</t>
  </si>
  <si>
    <t>６月</t>
  </si>
  <si>
    <t>横浜</t>
  </si>
  <si>
    <t>７月</t>
  </si>
  <si>
    <t>ヤクルト</t>
  </si>
  <si>
    <t>８月</t>
  </si>
  <si>
    <t>阪神</t>
  </si>
  <si>
    <t>９月</t>
  </si>
  <si>
    <t>計</t>
  </si>
  <si>
    <t>１０月</t>
  </si>
  <si>
    <t>曜日別</t>
  </si>
  <si>
    <t>球場別</t>
  </si>
  <si>
    <t>動員数</t>
  </si>
  <si>
    <t>月</t>
  </si>
  <si>
    <t>広島</t>
  </si>
  <si>
    <t>火</t>
  </si>
  <si>
    <t>水</t>
  </si>
  <si>
    <t>木</t>
  </si>
  <si>
    <t>金</t>
  </si>
  <si>
    <t>土</t>
  </si>
  <si>
    <t>日</t>
  </si>
  <si>
    <t>計</t>
  </si>
  <si>
    <t>３・４月</t>
  </si>
  <si>
    <t>尾道</t>
  </si>
  <si>
    <t>計</t>
  </si>
  <si>
    <t>福井</t>
  </si>
  <si>
    <t>西武</t>
  </si>
  <si>
    <t>ソフトバンク</t>
  </si>
  <si>
    <t>日本ハム</t>
  </si>
  <si>
    <t>ロッテ</t>
  </si>
  <si>
    <t>オリックス</t>
  </si>
  <si>
    <t>楽天</t>
  </si>
  <si>
    <t>福山</t>
  </si>
  <si>
    <t>火</t>
  </si>
  <si>
    <t>阪神</t>
  </si>
  <si>
    <t>平均*72</t>
  </si>
  <si>
    <t>呉</t>
  </si>
  <si>
    <t>2008年カープ主催試合観客動員数</t>
  </si>
  <si>
    <t>水</t>
  </si>
  <si>
    <t>木</t>
  </si>
  <si>
    <t>金</t>
  </si>
  <si>
    <t>横浜</t>
  </si>
  <si>
    <t>土</t>
  </si>
  <si>
    <t>日</t>
  </si>
  <si>
    <t>中日</t>
  </si>
  <si>
    <t>巨人</t>
  </si>
  <si>
    <t>月</t>
  </si>
  <si>
    <t>富山</t>
  </si>
  <si>
    <t>金沢</t>
  </si>
  <si>
    <t>広島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</si>
</sst>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K90" sqref="K90"/>
    </sheetView>
  </sheetViews>
  <sheetFormatPr defaultColWidth="9.00390625" defaultRowHeight="13.5"/>
  <cols>
    <col min="1" max="1" width="11.625" style="2" bestFit="1" customWidth="1"/>
    <col min="2" max="2" width="10.125" style="2" customWidth="1"/>
    <col min="5" max="5" width="10.125" style="1" customWidth="1"/>
  </cols>
  <sheetData>
    <row r="1" spans="1:5" ht="13.5">
      <c r="A1" s="7" t="s">
        <v>53</v>
      </c>
      <c r="B1" s="8"/>
      <c r="C1" s="8"/>
      <c r="D1" s="8"/>
      <c r="E1" s="8"/>
    </row>
    <row r="2" spans="1:5" ht="13.5">
      <c r="A2" s="4" t="s">
        <v>0</v>
      </c>
      <c r="B2" s="4" t="s">
        <v>5</v>
      </c>
      <c r="C2" s="5" t="s">
        <v>1</v>
      </c>
      <c r="D2" s="5" t="s">
        <v>2</v>
      </c>
      <c r="E2" s="6" t="s">
        <v>3</v>
      </c>
    </row>
    <row r="3" spans="1:5" ht="13.5">
      <c r="A3" s="4">
        <v>39539</v>
      </c>
      <c r="B3" s="4" t="s">
        <v>49</v>
      </c>
      <c r="C3" s="5" t="s">
        <v>50</v>
      </c>
      <c r="D3" s="5" t="s">
        <v>4</v>
      </c>
      <c r="E3" s="6">
        <v>22790</v>
      </c>
    </row>
    <row r="4" spans="1:5" ht="13.5">
      <c r="A4" s="4">
        <v>39540</v>
      </c>
      <c r="B4" s="4" t="s">
        <v>54</v>
      </c>
      <c r="C4" s="5" t="s">
        <v>50</v>
      </c>
      <c r="D4" s="5" t="s">
        <v>4</v>
      </c>
      <c r="E4" s="6">
        <v>14912</v>
      </c>
    </row>
    <row r="5" spans="1:5" ht="13.5">
      <c r="A5" s="4">
        <v>39541</v>
      </c>
      <c r="B5" s="4" t="s">
        <v>55</v>
      </c>
      <c r="C5" s="5" t="s">
        <v>50</v>
      </c>
      <c r="D5" s="5" t="s">
        <v>4</v>
      </c>
      <c r="E5" s="6">
        <v>13968</v>
      </c>
    </row>
    <row r="6" spans="1:5" ht="13.5">
      <c r="A6" s="4">
        <v>39542</v>
      </c>
      <c r="B6" s="4" t="s">
        <v>56</v>
      </c>
      <c r="C6" s="5" t="s">
        <v>57</v>
      </c>
      <c r="D6" s="5" t="s">
        <v>4</v>
      </c>
      <c r="E6" s="6">
        <v>10571</v>
      </c>
    </row>
    <row r="7" spans="1:5" ht="13.5">
      <c r="A7" s="4">
        <v>39543</v>
      </c>
      <c r="B7" s="4" t="s">
        <v>58</v>
      </c>
      <c r="C7" s="5" t="s">
        <v>57</v>
      </c>
      <c r="D7" s="5" t="s">
        <v>4</v>
      </c>
      <c r="E7" s="6">
        <v>15387</v>
      </c>
    </row>
    <row r="8" spans="1:5" ht="13.5">
      <c r="A8" s="4">
        <v>39544</v>
      </c>
      <c r="B8" s="4" t="s">
        <v>59</v>
      </c>
      <c r="C8" s="5" t="s">
        <v>57</v>
      </c>
      <c r="D8" s="5" t="s">
        <v>4</v>
      </c>
      <c r="E8" s="6">
        <v>14849</v>
      </c>
    </row>
    <row r="9" spans="1:5" ht="13.5">
      <c r="A9" s="4">
        <v>39549</v>
      </c>
      <c r="B9" s="4" t="s">
        <v>56</v>
      </c>
      <c r="C9" s="5" t="s">
        <v>60</v>
      </c>
      <c r="D9" s="5" t="s">
        <v>4</v>
      </c>
      <c r="E9" s="6">
        <v>10119</v>
      </c>
    </row>
    <row r="10" spans="1:5" ht="13.5">
      <c r="A10" s="4">
        <v>39550</v>
      </c>
      <c r="B10" s="4" t="s">
        <v>58</v>
      </c>
      <c r="C10" s="5" t="s">
        <v>60</v>
      </c>
      <c r="D10" s="5" t="s">
        <v>4</v>
      </c>
      <c r="E10" s="6">
        <v>13897</v>
      </c>
    </row>
    <row r="11" spans="1:5" ht="13.5">
      <c r="A11" s="4">
        <v>39551</v>
      </c>
      <c r="B11" s="4" t="s">
        <v>59</v>
      </c>
      <c r="C11" s="5" t="s">
        <v>60</v>
      </c>
      <c r="D11" s="5" t="s">
        <v>4</v>
      </c>
      <c r="E11" s="6">
        <v>10600</v>
      </c>
    </row>
    <row r="12" spans="1:5" ht="13.5">
      <c r="A12" s="4">
        <v>39556</v>
      </c>
      <c r="B12" s="4" t="s">
        <v>56</v>
      </c>
      <c r="C12" s="5" t="s">
        <v>61</v>
      </c>
      <c r="D12" s="5" t="s">
        <v>4</v>
      </c>
      <c r="E12" s="6">
        <v>11025</v>
      </c>
    </row>
    <row r="13" spans="1:5" ht="13.5">
      <c r="A13" s="4">
        <v>39557</v>
      </c>
      <c r="B13" s="4" t="s">
        <v>58</v>
      </c>
      <c r="C13" s="5" t="s">
        <v>61</v>
      </c>
      <c r="D13" s="5" t="s">
        <v>4</v>
      </c>
      <c r="E13" s="6">
        <v>20203</v>
      </c>
    </row>
    <row r="14" spans="1:5" ht="13.5">
      <c r="A14" s="4">
        <v>39558</v>
      </c>
      <c r="B14" s="4" t="s">
        <v>59</v>
      </c>
      <c r="C14" s="5" t="s">
        <v>61</v>
      </c>
      <c r="D14" s="5" t="s">
        <v>4</v>
      </c>
      <c r="E14" s="6">
        <v>14307</v>
      </c>
    </row>
    <row r="15" spans="1:5" ht="13.5">
      <c r="A15" s="4">
        <v>39560</v>
      </c>
      <c r="B15" s="4" t="s">
        <v>49</v>
      </c>
      <c r="C15" s="5" t="s">
        <v>20</v>
      </c>
      <c r="D15" s="5" t="s">
        <v>4</v>
      </c>
      <c r="E15" s="6">
        <v>10474</v>
      </c>
    </row>
    <row r="16" spans="1:5" ht="13.5">
      <c r="A16" s="4">
        <v>39562</v>
      </c>
      <c r="B16" s="4" t="s">
        <v>55</v>
      </c>
      <c r="C16" s="5" t="s">
        <v>20</v>
      </c>
      <c r="D16" s="5" t="s">
        <v>4</v>
      </c>
      <c r="E16" s="6">
        <v>10442</v>
      </c>
    </row>
    <row r="17" spans="1:5" ht="13.5">
      <c r="A17" s="4">
        <v>39571</v>
      </c>
      <c r="B17" s="4" t="s">
        <v>58</v>
      </c>
      <c r="C17" s="5" t="s">
        <v>57</v>
      </c>
      <c r="D17" s="5" t="s">
        <v>4</v>
      </c>
      <c r="E17" s="6">
        <v>26780</v>
      </c>
    </row>
    <row r="18" spans="1:5" ht="13.5">
      <c r="A18" s="4">
        <v>39572</v>
      </c>
      <c r="B18" s="4" t="s">
        <v>59</v>
      </c>
      <c r="C18" s="5" t="s">
        <v>57</v>
      </c>
      <c r="D18" s="5" t="s">
        <v>4</v>
      </c>
      <c r="E18" s="6">
        <v>27600</v>
      </c>
    </row>
    <row r="19" spans="1:5" ht="13.5">
      <c r="A19" s="4">
        <v>39573</v>
      </c>
      <c r="B19" s="4" t="s">
        <v>62</v>
      </c>
      <c r="C19" s="5" t="s">
        <v>57</v>
      </c>
      <c r="D19" s="5" t="s">
        <v>4</v>
      </c>
      <c r="E19" s="6">
        <v>26516</v>
      </c>
    </row>
    <row r="20" spans="1:5" ht="13.5">
      <c r="A20" s="4">
        <v>39581</v>
      </c>
      <c r="B20" s="4" t="s">
        <v>49</v>
      </c>
      <c r="C20" s="5" t="s">
        <v>50</v>
      </c>
      <c r="D20" s="5" t="s">
        <v>63</v>
      </c>
      <c r="E20" s="6">
        <v>16392</v>
      </c>
    </row>
    <row r="21" spans="1:5" ht="13.5">
      <c r="A21" s="4">
        <v>39582</v>
      </c>
      <c r="B21" s="4" t="s">
        <v>54</v>
      </c>
      <c r="C21" s="5" t="s">
        <v>50</v>
      </c>
      <c r="D21" s="5" t="s">
        <v>64</v>
      </c>
      <c r="E21" s="6">
        <v>13615</v>
      </c>
    </row>
    <row r="22" spans="1:5" ht="13.5">
      <c r="A22" s="4">
        <v>39583</v>
      </c>
      <c r="B22" s="4" t="s">
        <v>55</v>
      </c>
      <c r="C22" s="5" t="s">
        <v>50</v>
      </c>
      <c r="D22" s="5" t="s">
        <v>41</v>
      </c>
      <c r="E22" s="6">
        <v>14223</v>
      </c>
    </row>
    <row r="23" spans="1:5" ht="13.5">
      <c r="A23" s="4">
        <v>39593</v>
      </c>
      <c r="B23" s="4" t="s">
        <v>59</v>
      </c>
      <c r="C23" s="5" t="s">
        <v>45</v>
      </c>
      <c r="D23" s="5" t="s">
        <v>65</v>
      </c>
      <c r="E23" s="6">
        <v>20767</v>
      </c>
    </row>
    <row r="24" spans="1:5" ht="13.5">
      <c r="A24" s="4">
        <v>39594</v>
      </c>
      <c r="B24" s="4" t="s">
        <v>62</v>
      </c>
      <c r="C24" s="5" t="s">
        <v>45</v>
      </c>
      <c r="D24" s="5" t="s">
        <v>65</v>
      </c>
      <c r="E24" s="6">
        <v>18131</v>
      </c>
    </row>
    <row r="25" spans="1:5" ht="13.5">
      <c r="A25" s="4">
        <v>39596</v>
      </c>
      <c r="B25" s="4" t="s">
        <v>54</v>
      </c>
      <c r="C25" s="5" t="s">
        <v>42</v>
      </c>
      <c r="D25" s="5" t="s">
        <v>48</v>
      </c>
      <c r="E25" s="6">
        <v>7041</v>
      </c>
    </row>
    <row r="26" spans="1:5" ht="13.5">
      <c r="A26" s="4">
        <v>39597</v>
      </c>
      <c r="B26" s="4" t="s">
        <v>55</v>
      </c>
      <c r="C26" s="5" t="s">
        <v>42</v>
      </c>
      <c r="D26" s="5" t="s">
        <v>65</v>
      </c>
      <c r="E26" s="6">
        <v>15267</v>
      </c>
    </row>
    <row r="27" spans="1:5" ht="13.5">
      <c r="A27" s="4">
        <v>39605</v>
      </c>
      <c r="B27" s="4" t="s">
        <v>56</v>
      </c>
      <c r="C27" s="5" t="s">
        <v>46</v>
      </c>
      <c r="D27" s="5" t="s">
        <v>39</v>
      </c>
      <c r="E27" s="6">
        <v>8336</v>
      </c>
    </row>
    <row r="28" spans="1:5" ht="13.5">
      <c r="A28" s="4">
        <v>39606</v>
      </c>
      <c r="B28" s="4" t="s">
        <v>58</v>
      </c>
      <c r="C28" s="5" t="s">
        <v>46</v>
      </c>
      <c r="D28" s="5" t="s">
        <v>65</v>
      </c>
      <c r="E28" s="6">
        <v>22449</v>
      </c>
    </row>
    <row r="29" spans="1:5" ht="13.5">
      <c r="A29" s="4">
        <v>39607</v>
      </c>
      <c r="B29" s="4" t="s">
        <v>59</v>
      </c>
      <c r="C29" s="5" t="s">
        <v>43</v>
      </c>
      <c r="D29" s="5" t="s">
        <v>65</v>
      </c>
      <c r="E29" s="6">
        <v>26461</v>
      </c>
    </row>
    <row r="30" spans="1:5" ht="13.5">
      <c r="A30" s="4">
        <v>39608</v>
      </c>
      <c r="B30" s="4" t="s">
        <v>62</v>
      </c>
      <c r="C30" s="5" t="s">
        <v>43</v>
      </c>
      <c r="D30" s="5" t="s">
        <v>65</v>
      </c>
      <c r="E30" s="6">
        <v>18200</v>
      </c>
    </row>
    <row r="31" spans="1:5" ht="13.5">
      <c r="A31" s="4">
        <v>39616</v>
      </c>
      <c r="B31" s="4" t="s">
        <v>49</v>
      </c>
      <c r="C31" s="5" t="s">
        <v>44</v>
      </c>
      <c r="D31" s="5" t="s">
        <v>65</v>
      </c>
      <c r="E31" s="6">
        <v>19860</v>
      </c>
    </row>
    <row r="32" spans="1:5" ht="13.5">
      <c r="A32" s="4">
        <v>39617</v>
      </c>
      <c r="B32" s="4" t="s">
        <v>54</v>
      </c>
      <c r="C32" s="5" t="s">
        <v>44</v>
      </c>
      <c r="D32" s="5" t="s">
        <v>65</v>
      </c>
      <c r="E32" s="6">
        <v>18527</v>
      </c>
    </row>
    <row r="33" spans="1:5" ht="13.5">
      <c r="A33" s="4">
        <v>39621</v>
      </c>
      <c r="B33" s="4" t="s">
        <v>59</v>
      </c>
      <c r="C33" s="5" t="s">
        <v>47</v>
      </c>
      <c r="D33" s="5" t="s">
        <v>65</v>
      </c>
      <c r="E33" s="6">
        <v>22798</v>
      </c>
    </row>
    <row r="34" spans="1:5" ht="13.5">
      <c r="A34" s="4">
        <v>39622</v>
      </c>
      <c r="B34" s="4" t="s">
        <v>62</v>
      </c>
      <c r="C34" s="5" t="s">
        <v>47</v>
      </c>
      <c r="D34" s="5" t="s">
        <v>65</v>
      </c>
      <c r="E34" s="6">
        <v>9675</v>
      </c>
    </row>
    <row r="35" spans="1:5" ht="13.5">
      <c r="A35" s="4">
        <v>39626</v>
      </c>
      <c r="B35" s="4" t="s">
        <v>56</v>
      </c>
      <c r="C35" s="5" t="s">
        <v>61</v>
      </c>
      <c r="D35" s="5" t="s">
        <v>65</v>
      </c>
      <c r="E35" s="6">
        <v>18713</v>
      </c>
    </row>
    <row r="36" spans="1:5" ht="13.5">
      <c r="A36" s="4">
        <v>39627</v>
      </c>
      <c r="B36" s="4" t="s">
        <v>58</v>
      </c>
      <c r="C36" s="5" t="s">
        <v>61</v>
      </c>
      <c r="D36" s="5" t="s">
        <v>65</v>
      </c>
      <c r="E36" s="6">
        <v>22890</v>
      </c>
    </row>
    <row r="37" spans="1:5" ht="13.5">
      <c r="A37" s="4">
        <v>39628</v>
      </c>
      <c r="B37" s="4" t="s">
        <v>59</v>
      </c>
      <c r="C37" s="5" t="s">
        <v>61</v>
      </c>
      <c r="D37" s="5" t="s">
        <v>65</v>
      </c>
      <c r="E37" s="6">
        <v>18026</v>
      </c>
    </row>
    <row r="38" spans="1:5" ht="13.5">
      <c r="A38" s="4">
        <v>39633</v>
      </c>
      <c r="B38" s="4" t="s">
        <v>56</v>
      </c>
      <c r="C38" s="5" t="s">
        <v>20</v>
      </c>
      <c r="D38" s="5" t="s">
        <v>65</v>
      </c>
      <c r="E38" s="6">
        <v>15319</v>
      </c>
    </row>
    <row r="39" spans="1:5" ht="13.5">
      <c r="A39" s="4">
        <v>39634</v>
      </c>
      <c r="B39" s="4" t="s">
        <v>58</v>
      </c>
      <c r="C39" s="5" t="s">
        <v>20</v>
      </c>
      <c r="D39" s="5" t="s">
        <v>65</v>
      </c>
      <c r="E39" s="6">
        <v>16336</v>
      </c>
    </row>
    <row r="40" spans="1:5" ht="13.5">
      <c r="A40" s="4">
        <v>39635</v>
      </c>
      <c r="B40" s="4" t="s">
        <v>59</v>
      </c>
      <c r="C40" s="5" t="s">
        <v>20</v>
      </c>
      <c r="D40" s="5" t="s">
        <v>65</v>
      </c>
      <c r="E40" s="6">
        <v>15904</v>
      </c>
    </row>
    <row r="41" spans="1:5" ht="13.5">
      <c r="A41" s="4">
        <v>39637</v>
      </c>
      <c r="B41" s="4" t="s">
        <v>49</v>
      </c>
      <c r="C41" s="5" t="s">
        <v>60</v>
      </c>
      <c r="D41" s="5" t="s">
        <v>65</v>
      </c>
      <c r="E41" s="6">
        <v>11913</v>
      </c>
    </row>
    <row r="42" spans="1:5" ht="13.5">
      <c r="A42" s="4">
        <v>39638</v>
      </c>
      <c r="B42" s="4" t="s">
        <v>54</v>
      </c>
      <c r="C42" s="5" t="s">
        <v>60</v>
      </c>
      <c r="D42" s="5" t="s">
        <v>65</v>
      </c>
      <c r="E42" s="6">
        <v>13258</v>
      </c>
    </row>
    <row r="43" spans="1:5" ht="13.5">
      <c r="A43" s="4">
        <v>39639</v>
      </c>
      <c r="B43" s="4" t="s">
        <v>55</v>
      </c>
      <c r="C43" s="5" t="s">
        <v>60</v>
      </c>
      <c r="D43" s="5" t="s">
        <v>65</v>
      </c>
      <c r="E43" s="6">
        <v>13393</v>
      </c>
    </row>
    <row r="44" spans="1:5" ht="13.5">
      <c r="A44" s="4">
        <v>39654</v>
      </c>
      <c r="B44" s="4" t="s">
        <v>56</v>
      </c>
      <c r="C44" s="5" t="s">
        <v>57</v>
      </c>
      <c r="D44" s="5" t="s">
        <v>65</v>
      </c>
      <c r="E44" s="6">
        <v>17200</v>
      </c>
    </row>
    <row r="45" spans="1:5" ht="13.5">
      <c r="A45" s="4">
        <v>39655</v>
      </c>
      <c r="B45" s="4" t="s">
        <v>58</v>
      </c>
      <c r="C45" s="5" t="s">
        <v>57</v>
      </c>
      <c r="D45" s="5" t="s">
        <v>65</v>
      </c>
      <c r="E45" s="6">
        <v>21885</v>
      </c>
    </row>
    <row r="46" spans="1:5" ht="13.5">
      <c r="A46" s="4">
        <v>39656</v>
      </c>
      <c r="B46" s="4" t="s">
        <v>59</v>
      </c>
      <c r="C46" s="5" t="s">
        <v>57</v>
      </c>
      <c r="D46" s="5" t="s">
        <v>65</v>
      </c>
      <c r="E46" s="6">
        <v>14530</v>
      </c>
    </row>
    <row r="47" spans="1:5" ht="13.5">
      <c r="A47" s="4">
        <v>39657</v>
      </c>
      <c r="B47" s="4" t="s">
        <v>62</v>
      </c>
      <c r="C47" s="5" t="s">
        <v>61</v>
      </c>
      <c r="D47" s="5" t="s">
        <v>65</v>
      </c>
      <c r="E47" s="6">
        <v>19424</v>
      </c>
    </row>
    <row r="48" spans="1:5" ht="13.5">
      <c r="A48" s="4">
        <v>39658</v>
      </c>
      <c r="B48" s="4" t="s">
        <v>49</v>
      </c>
      <c r="C48" s="5" t="s">
        <v>61</v>
      </c>
      <c r="D48" s="5" t="s">
        <v>65</v>
      </c>
      <c r="E48" s="6">
        <v>21947</v>
      </c>
    </row>
    <row r="49" spans="1:5" ht="13.5">
      <c r="A49" s="4">
        <v>39663</v>
      </c>
      <c r="B49" s="4" t="s">
        <v>59</v>
      </c>
      <c r="C49" s="5" t="s">
        <v>20</v>
      </c>
      <c r="D49" s="5" t="s">
        <v>65</v>
      </c>
      <c r="E49" s="6">
        <v>19031</v>
      </c>
    </row>
    <row r="50" spans="1:5" ht="13.5">
      <c r="A50" s="4">
        <v>39664</v>
      </c>
      <c r="B50" s="4" t="s">
        <v>62</v>
      </c>
      <c r="C50" s="5" t="s">
        <v>20</v>
      </c>
      <c r="D50" s="5" t="s">
        <v>52</v>
      </c>
      <c r="E50" s="6">
        <v>12619</v>
      </c>
    </row>
    <row r="51" spans="1:5" ht="13.5">
      <c r="A51" s="4">
        <v>39672</v>
      </c>
      <c r="B51" s="4" t="s">
        <v>49</v>
      </c>
      <c r="C51" s="5" t="s">
        <v>60</v>
      </c>
      <c r="D51" s="5" t="s">
        <v>65</v>
      </c>
      <c r="E51" s="6">
        <v>24898</v>
      </c>
    </row>
    <row r="52" spans="1:5" ht="13.5">
      <c r="A52" s="4">
        <v>39673</v>
      </c>
      <c r="B52" s="4" t="s">
        <v>54</v>
      </c>
      <c r="C52" s="5" t="s">
        <v>60</v>
      </c>
      <c r="D52" s="5" t="s">
        <v>65</v>
      </c>
      <c r="E52" s="6">
        <v>26263</v>
      </c>
    </row>
    <row r="53" spans="1:5" ht="13.5">
      <c r="A53" s="4">
        <v>39674</v>
      </c>
      <c r="B53" s="4" t="s">
        <v>55</v>
      </c>
      <c r="C53" s="5" t="s">
        <v>60</v>
      </c>
      <c r="D53" s="5" t="s">
        <v>65</v>
      </c>
      <c r="E53" s="6">
        <v>26207</v>
      </c>
    </row>
    <row r="54" spans="1:5" ht="13.5">
      <c r="A54" s="4">
        <v>39679</v>
      </c>
      <c r="B54" s="4" t="s">
        <v>49</v>
      </c>
      <c r="C54" s="5" t="s">
        <v>50</v>
      </c>
      <c r="D54" s="5" t="s">
        <v>65</v>
      </c>
      <c r="E54" s="6">
        <v>26407</v>
      </c>
    </row>
    <row r="55" spans="1:5" ht="13.5">
      <c r="A55" s="4">
        <v>39680</v>
      </c>
      <c r="B55" s="4" t="s">
        <v>54</v>
      </c>
      <c r="C55" s="5" t="s">
        <v>50</v>
      </c>
      <c r="D55" s="5" t="s">
        <v>65</v>
      </c>
      <c r="E55" s="6">
        <v>26293</v>
      </c>
    </row>
    <row r="56" spans="1:5" ht="13.5">
      <c r="A56" s="4">
        <v>39681</v>
      </c>
      <c r="B56" s="4" t="s">
        <v>55</v>
      </c>
      <c r="C56" s="5" t="s">
        <v>50</v>
      </c>
      <c r="D56" s="5" t="s">
        <v>65</v>
      </c>
      <c r="E56" s="6">
        <v>23554</v>
      </c>
    </row>
    <row r="57" spans="1:5" ht="13.5">
      <c r="A57" s="4">
        <v>39686</v>
      </c>
      <c r="B57" s="4" t="s">
        <v>49</v>
      </c>
      <c r="C57" s="5" t="s">
        <v>20</v>
      </c>
      <c r="D57" s="5" t="s">
        <v>65</v>
      </c>
      <c r="E57" s="6">
        <v>16010</v>
      </c>
    </row>
    <row r="58" spans="1:5" ht="13.5">
      <c r="A58" s="4">
        <v>39687</v>
      </c>
      <c r="B58" s="4" t="s">
        <v>54</v>
      </c>
      <c r="C58" s="5" t="s">
        <v>20</v>
      </c>
      <c r="D58" s="5" t="s">
        <v>65</v>
      </c>
      <c r="E58" s="6">
        <v>14819</v>
      </c>
    </row>
    <row r="59" spans="1:5" ht="13.5">
      <c r="A59" s="4">
        <v>39688</v>
      </c>
      <c r="B59" s="4" t="s">
        <v>55</v>
      </c>
      <c r="C59" s="5" t="s">
        <v>20</v>
      </c>
      <c r="D59" s="5" t="s">
        <v>65</v>
      </c>
      <c r="E59" s="6">
        <v>13230</v>
      </c>
    </row>
    <row r="60" spans="1:5" ht="13.5">
      <c r="A60" s="4">
        <v>39696</v>
      </c>
      <c r="B60" s="4" t="s">
        <v>56</v>
      </c>
      <c r="C60" s="5" t="s">
        <v>50</v>
      </c>
      <c r="D60" s="5" t="s">
        <v>65</v>
      </c>
      <c r="E60" s="6">
        <v>26140</v>
      </c>
    </row>
    <row r="61" spans="1:5" ht="13.5">
      <c r="A61" s="4">
        <v>39697</v>
      </c>
      <c r="B61" s="4" t="s">
        <v>58</v>
      </c>
      <c r="C61" s="5" t="s">
        <v>50</v>
      </c>
      <c r="D61" s="5" t="s">
        <v>65</v>
      </c>
      <c r="E61" s="6">
        <v>29343</v>
      </c>
    </row>
    <row r="62" spans="1:5" ht="13.5">
      <c r="A62" s="4">
        <v>39698</v>
      </c>
      <c r="B62" s="4" t="s">
        <v>59</v>
      </c>
      <c r="C62" s="5" t="s">
        <v>50</v>
      </c>
      <c r="D62" s="5" t="s">
        <v>65</v>
      </c>
      <c r="E62" s="6">
        <v>29867</v>
      </c>
    </row>
    <row r="64" spans="3:6" ht="13.5">
      <c r="C64" s="5">
        <f>E64/D64</f>
        <v>18026.683333333334</v>
      </c>
      <c r="D64" s="5">
        <f>SUBTOTAL(3,D3:D63)</f>
        <v>60</v>
      </c>
      <c r="E64" s="6">
        <f>SUBTOTAL(9,E3:E63)</f>
        <v>1081601</v>
      </c>
      <c r="F64">
        <f>C64*72</f>
        <v>1297921.2000000002</v>
      </c>
    </row>
    <row r="65" spans="3:6" ht="13.5">
      <c r="C65" s="5" t="s">
        <v>7</v>
      </c>
      <c r="D65" s="5" t="s">
        <v>6</v>
      </c>
      <c r="E65" s="6" t="s">
        <v>40</v>
      </c>
      <c r="F65" t="s">
        <v>51</v>
      </c>
    </row>
    <row r="67" spans="1:9" ht="13.5">
      <c r="A67" s="7" t="s">
        <v>9</v>
      </c>
      <c r="B67" s="9"/>
      <c r="C67" s="9"/>
      <c r="D67" s="9"/>
      <c r="F67" s="8" t="s">
        <v>10</v>
      </c>
      <c r="G67" s="8"/>
      <c r="H67" s="8"/>
      <c r="I67" s="8"/>
    </row>
    <row r="68" spans="2:9" ht="13.5">
      <c r="B68" s="5" t="s">
        <v>11</v>
      </c>
      <c r="C68" s="5" t="s">
        <v>12</v>
      </c>
      <c r="D68" s="5" t="s">
        <v>13</v>
      </c>
      <c r="G68" s="5" t="s">
        <v>14</v>
      </c>
      <c r="H68" s="5" t="s">
        <v>12</v>
      </c>
      <c r="I68" s="5" t="s">
        <v>13</v>
      </c>
    </row>
    <row r="69" spans="1:9" ht="13.5">
      <c r="A69" s="3" t="s">
        <v>38</v>
      </c>
      <c r="B69" s="6">
        <f>SUMIF($A$3:$A$63,"&lt;=2008/4/30",$E$3:$E$63)</f>
        <v>193544</v>
      </c>
      <c r="C69" s="6">
        <f>COUNTIF($A$3:$A$63,"&lt;=2008/4/30")</f>
        <v>14</v>
      </c>
      <c r="D69" s="6">
        <f>B69/C69</f>
        <v>13824.57142857143</v>
      </c>
      <c r="F69" t="s">
        <v>15</v>
      </c>
      <c r="G69" s="5">
        <f aca="true" t="shared" si="0" ref="G69:G79">SUMIF($C$3:$C$63,F69,$E$3:$E$63)</f>
        <v>146535</v>
      </c>
      <c r="H69" s="5">
        <f aca="true" t="shared" si="1" ref="H69:H79">COUNTIF($C$3:$C$63,F69)</f>
        <v>8</v>
      </c>
      <c r="I69" s="6">
        <f aca="true" t="shared" si="2" ref="I69:I80">G69/H69</f>
        <v>18316.875</v>
      </c>
    </row>
    <row r="70" spans="1:9" ht="13.5">
      <c r="A70" s="2" t="s">
        <v>16</v>
      </c>
      <c r="B70" s="6">
        <f>SUMIF($A$3:$A$63,"&lt;=2008/5/31",$E$3:$E$63)-B69</f>
        <v>186332</v>
      </c>
      <c r="C70" s="6">
        <f>COUNTIF($A$3:$A$63,"&lt;=2008/5/31")-C69</f>
        <v>10</v>
      </c>
      <c r="D70" s="6">
        <f aca="true" t="shared" si="3" ref="D70:D75">B70/C70</f>
        <v>18633.2</v>
      </c>
      <c r="F70" t="s">
        <v>8</v>
      </c>
      <c r="G70" s="5">
        <f t="shared" si="0"/>
        <v>150548</v>
      </c>
      <c r="H70" s="5">
        <f t="shared" si="1"/>
        <v>9</v>
      </c>
      <c r="I70" s="6">
        <f t="shared" si="2"/>
        <v>16727.555555555555</v>
      </c>
    </row>
    <row r="71" spans="1:9" ht="13.5">
      <c r="A71" s="2" t="s">
        <v>17</v>
      </c>
      <c r="B71" s="6">
        <f>SUMIF($A$3:$A$63,"&lt;=2008/6/30",$E$3:$E$63)-B70-B69</f>
        <v>205935</v>
      </c>
      <c r="C71" s="6">
        <f>COUNTIF($A$3:$A$63,"&lt;=2008/6/30")-C70-C69</f>
        <v>11</v>
      </c>
      <c r="D71" s="6">
        <f t="shared" si="3"/>
        <v>18721.363636363636</v>
      </c>
      <c r="F71" t="s">
        <v>18</v>
      </c>
      <c r="G71" s="5">
        <f t="shared" si="0"/>
        <v>175318</v>
      </c>
      <c r="H71" s="5">
        <f t="shared" si="1"/>
        <v>9</v>
      </c>
      <c r="I71" s="6">
        <f t="shared" si="2"/>
        <v>19479.777777777777</v>
      </c>
    </row>
    <row r="72" spans="1:9" ht="13.5">
      <c r="A72" s="2" t="s">
        <v>19</v>
      </c>
      <c r="B72" s="6">
        <f>SUMIF($A$3:$A$63,"&lt;=2008/7/31",$E$3:$E$63)-B69-B70-B71</f>
        <v>181109</v>
      </c>
      <c r="C72" s="6">
        <f>COUNTIF($A$3:$A$63,"&lt;=2008/7/31")-C69-C70-C71</f>
        <v>11</v>
      </c>
      <c r="D72" s="6">
        <f t="shared" si="3"/>
        <v>16464.454545454544</v>
      </c>
      <c r="F72" t="s">
        <v>20</v>
      </c>
      <c r="G72" s="5">
        <f t="shared" si="0"/>
        <v>144184</v>
      </c>
      <c r="H72" s="5">
        <f t="shared" si="1"/>
        <v>10</v>
      </c>
      <c r="I72" s="6">
        <f t="shared" si="2"/>
        <v>14418.4</v>
      </c>
    </row>
    <row r="73" spans="1:9" ht="13.5">
      <c r="A73" s="2" t="s">
        <v>21</v>
      </c>
      <c r="B73" s="6">
        <f>SUMIF($A$3:$A$63,"&lt;=2008/8/31",$E$3:$E$63)-B69-B70-B71-B72</f>
        <v>229331</v>
      </c>
      <c r="C73" s="6">
        <f>COUNTIF($A$3:$A$63,"&lt;=2008/8/31")-C69-C70-C71-C72</f>
        <v>11</v>
      </c>
      <c r="D73" s="6">
        <f t="shared" si="3"/>
        <v>20848.272727272728</v>
      </c>
      <c r="F73" t="s">
        <v>22</v>
      </c>
      <c r="G73" s="5">
        <f t="shared" si="0"/>
        <v>257504</v>
      </c>
      <c r="H73" s="5">
        <f t="shared" si="1"/>
        <v>12</v>
      </c>
      <c r="I73" s="6">
        <f t="shared" si="2"/>
        <v>21458.666666666668</v>
      </c>
    </row>
    <row r="74" spans="1:9" ht="13.5">
      <c r="A74" s="2" t="s">
        <v>23</v>
      </c>
      <c r="B74" s="6">
        <f>SUMIF($A$3:$A$63,"&lt;=2008/9/30",$E$3:$E$63)-B69-B70-B71-B72-B73</f>
        <v>85350</v>
      </c>
      <c r="C74" s="6">
        <f>COUNTIF($A$3:$A$63,"&lt;=2008/9/30")-C69-C70-C71-C72-C73</f>
        <v>3</v>
      </c>
      <c r="D74" s="6">
        <f t="shared" si="3"/>
        <v>28450</v>
      </c>
      <c r="F74" t="s">
        <v>42</v>
      </c>
      <c r="G74" s="5">
        <f t="shared" si="0"/>
        <v>22308</v>
      </c>
      <c r="H74" s="5">
        <f t="shared" si="1"/>
        <v>2</v>
      </c>
      <c r="I74" s="6">
        <f t="shared" si="2"/>
        <v>11154</v>
      </c>
    </row>
    <row r="75" spans="1:9" ht="13.5">
      <c r="A75" s="2" t="s">
        <v>25</v>
      </c>
      <c r="B75" s="6">
        <f>SUMIF($A$3:$A$63,"&lt;=2008/10/30",$E$3:$E$63)-B69-B70-B71-B72-B73-B74</f>
        <v>0</v>
      </c>
      <c r="C75" s="6">
        <f>COUNTIF($A$3:$A$63,"&lt;=2008/10/30")-C69-C70-C71-C72-C73-C74</f>
        <v>0</v>
      </c>
      <c r="D75" s="6" t="e">
        <f t="shared" si="3"/>
        <v>#DIV/0!</v>
      </c>
      <c r="F75" t="s">
        <v>43</v>
      </c>
      <c r="G75" s="5">
        <f t="shared" si="0"/>
        <v>44661</v>
      </c>
      <c r="H75" s="5">
        <f t="shared" si="1"/>
        <v>2</v>
      </c>
      <c r="I75" s="6">
        <f t="shared" si="2"/>
        <v>22330.5</v>
      </c>
    </row>
    <row r="76" spans="1:9" ht="13.5">
      <c r="A76" s="2" t="s">
        <v>24</v>
      </c>
      <c r="B76" s="6">
        <f>SUM(B69:B75)</f>
        <v>1081601</v>
      </c>
      <c r="C76" s="6">
        <f>SUM(C69:C75)</f>
        <v>60</v>
      </c>
      <c r="D76" s="6">
        <f>B76/C76</f>
        <v>18026.683333333334</v>
      </c>
      <c r="F76" t="s">
        <v>44</v>
      </c>
      <c r="G76" s="5">
        <f t="shared" si="0"/>
        <v>38387</v>
      </c>
      <c r="H76" s="5">
        <f t="shared" si="1"/>
        <v>2</v>
      </c>
      <c r="I76" s="6">
        <f t="shared" si="2"/>
        <v>19193.5</v>
      </c>
    </row>
    <row r="77" spans="2:9" ht="13.5">
      <c r="B77" s="1"/>
      <c r="C77" s="1"/>
      <c r="D77" s="1"/>
      <c r="F77" t="s">
        <v>45</v>
      </c>
      <c r="G77" s="5">
        <f t="shared" si="0"/>
        <v>38898</v>
      </c>
      <c r="H77" s="5">
        <f t="shared" si="1"/>
        <v>2</v>
      </c>
      <c r="I77" s="6">
        <f t="shared" si="2"/>
        <v>19449</v>
      </c>
    </row>
    <row r="78" spans="2:9" ht="13.5">
      <c r="B78" s="1"/>
      <c r="C78" s="1"/>
      <c r="D78" s="1"/>
      <c r="F78" t="s">
        <v>46</v>
      </c>
      <c r="G78" s="5">
        <f t="shared" si="0"/>
        <v>30785</v>
      </c>
      <c r="H78" s="5">
        <f t="shared" si="1"/>
        <v>2</v>
      </c>
      <c r="I78" s="6">
        <f t="shared" si="2"/>
        <v>15392.5</v>
      </c>
    </row>
    <row r="79" spans="2:9" ht="13.5">
      <c r="B79" s="1"/>
      <c r="C79" s="1"/>
      <c r="D79" s="1"/>
      <c r="F79" t="s">
        <v>47</v>
      </c>
      <c r="G79" s="5">
        <f t="shared" si="0"/>
        <v>32473</v>
      </c>
      <c r="H79" s="5">
        <f t="shared" si="1"/>
        <v>2</v>
      </c>
      <c r="I79" s="6">
        <f t="shared" si="2"/>
        <v>16236.5</v>
      </c>
    </row>
    <row r="80" spans="2:9" ht="13.5">
      <c r="B80" s="1"/>
      <c r="C80" s="1"/>
      <c r="D80" s="1"/>
      <c r="F80" t="s">
        <v>40</v>
      </c>
      <c r="G80" s="5">
        <f>SUM(G69:G79)</f>
        <v>1081601</v>
      </c>
      <c r="H80" s="5">
        <f>SUM(H69:H79)</f>
        <v>60</v>
      </c>
      <c r="I80" s="6">
        <f t="shared" si="2"/>
        <v>18026.683333333334</v>
      </c>
    </row>
    <row r="82" spans="1:9" ht="13.5">
      <c r="A82" s="7" t="s">
        <v>26</v>
      </c>
      <c r="B82" s="7"/>
      <c r="C82" s="8"/>
      <c r="D82" s="8"/>
      <c r="F82" s="8" t="s">
        <v>27</v>
      </c>
      <c r="G82" s="8"/>
      <c r="H82" s="8"/>
      <c r="I82" s="8"/>
    </row>
    <row r="83" spans="1:9" ht="13.5">
      <c r="A83"/>
      <c r="B83" s="5" t="s">
        <v>28</v>
      </c>
      <c r="C83" s="5" t="s">
        <v>12</v>
      </c>
      <c r="D83" s="5" t="s">
        <v>13</v>
      </c>
      <c r="G83" s="5" t="s">
        <v>14</v>
      </c>
      <c r="H83" s="5" t="s">
        <v>12</v>
      </c>
      <c r="I83" s="5" t="s">
        <v>13</v>
      </c>
    </row>
    <row r="84" spans="1:9" ht="13.5">
      <c r="A84" t="s">
        <v>29</v>
      </c>
      <c r="B84" s="5">
        <f aca="true" t="shared" si="4" ref="B84:B90">SUMIF($B$3:$B$63,A84,$E$3:$E$63)</f>
        <v>104565</v>
      </c>
      <c r="C84" s="5">
        <f aca="true" t="shared" si="5" ref="C84:C90">COUNTIF($B$3:$B$63,A84)</f>
        <v>6</v>
      </c>
      <c r="D84" s="6">
        <f aca="true" t="shared" si="6" ref="D84:D91">B84/C84</f>
        <v>17427.5</v>
      </c>
      <c r="F84" t="s">
        <v>30</v>
      </c>
      <c r="G84" s="5">
        <f aca="true" t="shared" si="7" ref="G84:G90">SUMIF($D$3:$D$63,F84,$E$3:$E$63)</f>
        <v>1009375</v>
      </c>
      <c r="H84" s="5">
        <f aca="true" t="shared" si="8" ref="H84:H90">COUNTIF($D$3:$D$63,F84)</f>
        <v>54</v>
      </c>
      <c r="I84" s="6">
        <f>G84/H84</f>
        <v>18692.12962962963</v>
      </c>
    </row>
    <row r="85" spans="1:9" ht="13.5">
      <c r="A85" t="s">
        <v>31</v>
      </c>
      <c r="B85" s="5">
        <f t="shared" si="4"/>
        <v>170691</v>
      </c>
      <c r="C85" s="5">
        <f t="shared" si="5"/>
        <v>9</v>
      </c>
      <c r="D85" s="6">
        <f t="shared" si="6"/>
        <v>18965.666666666668</v>
      </c>
      <c r="F85" t="s">
        <v>48</v>
      </c>
      <c r="G85" s="5">
        <f t="shared" si="7"/>
        <v>7041</v>
      </c>
      <c r="H85" s="5">
        <f t="shared" si="8"/>
        <v>1</v>
      </c>
      <c r="I85" s="6">
        <f aca="true" t="shared" si="9" ref="I85:I90">G85/H85</f>
        <v>7041</v>
      </c>
    </row>
    <row r="86" spans="1:9" ht="13.5">
      <c r="A86" t="s">
        <v>32</v>
      </c>
      <c r="B86" s="5">
        <f t="shared" si="4"/>
        <v>134728</v>
      </c>
      <c r="C86" s="5">
        <f t="shared" si="5"/>
        <v>8</v>
      </c>
      <c r="D86" s="6">
        <f t="shared" si="6"/>
        <v>16841</v>
      </c>
      <c r="F86" t="s">
        <v>52</v>
      </c>
      <c r="G86" s="5">
        <f t="shared" si="7"/>
        <v>12619</v>
      </c>
      <c r="H86" s="5">
        <f t="shared" si="8"/>
        <v>1</v>
      </c>
      <c r="I86" s="6">
        <f t="shared" si="9"/>
        <v>12619</v>
      </c>
    </row>
    <row r="87" spans="1:9" ht="13.5">
      <c r="A87" t="s">
        <v>33</v>
      </c>
      <c r="B87" s="5">
        <f t="shared" si="4"/>
        <v>130284</v>
      </c>
      <c r="C87" s="5">
        <f t="shared" si="5"/>
        <v>8</v>
      </c>
      <c r="D87" s="6">
        <f t="shared" si="6"/>
        <v>16285.5</v>
      </c>
      <c r="F87" t="s">
        <v>41</v>
      </c>
      <c r="G87" s="5">
        <f t="shared" si="7"/>
        <v>14223</v>
      </c>
      <c r="H87" s="5">
        <f t="shared" si="8"/>
        <v>1</v>
      </c>
      <c r="I87" s="6">
        <f t="shared" si="9"/>
        <v>14223</v>
      </c>
    </row>
    <row r="88" spans="1:9" ht="13.5">
      <c r="A88" t="s">
        <v>34</v>
      </c>
      <c r="B88" s="5">
        <f t="shared" si="4"/>
        <v>117423</v>
      </c>
      <c r="C88" s="5">
        <f t="shared" si="5"/>
        <v>8</v>
      </c>
      <c r="D88" s="6">
        <f t="shared" si="6"/>
        <v>14677.875</v>
      </c>
      <c r="F88" t="s">
        <v>64</v>
      </c>
      <c r="G88" s="5">
        <f t="shared" si="7"/>
        <v>13615</v>
      </c>
      <c r="H88" s="5">
        <f t="shared" si="8"/>
        <v>1</v>
      </c>
      <c r="I88" s="6">
        <f t="shared" si="9"/>
        <v>13615</v>
      </c>
    </row>
    <row r="89" spans="1:9" ht="13.5">
      <c r="A89" t="s">
        <v>35</v>
      </c>
      <c r="B89" s="5">
        <f t="shared" si="4"/>
        <v>189170</v>
      </c>
      <c r="C89" s="5">
        <f t="shared" si="5"/>
        <v>9</v>
      </c>
      <c r="D89" s="6">
        <f t="shared" si="6"/>
        <v>21018.88888888889</v>
      </c>
      <c r="F89" t="s">
        <v>39</v>
      </c>
      <c r="G89" s="5">
        <f t="shared" si="7"/>
        <v>8336</v>
      </c>
      <c r="H89" s="5">
        <f t="shared" si="8"/>
        <v>1</v>
      </c>
      <c r="I89" s="6">
        <f t="shared" si="9"/>
        <v>8336</v>
      </c>
    </row>
    <row r="90" spans="1:9" ht="13.5">
      <c r="A90" t="s">
        <v>36</v>
      </c>
      <c r="B90" s="5">
        <f t="shared" si="4"/>
        <v>234740</v>
      </c>
      <c r="C90" s="5">
        <f t="shared" si="5"/>
        <v>12</v>
      </c>
      <c r="D90" s="6">
        <f t="shared" si="6"/>
        <v>19561.666666666668</v>
      </c>
      <c r="F90" t="s">
        <v>63</v>
      </c>
      <c r="G90" s="5">
        <f t="shared" si="7"/>
        <v>16392</v>
      </c>
      <c r="H90" s="5">
        <f t="shared" si="8"/>
        <v>1</v>
      </c>
      <c r="I90" s="6">
        <f t="shared" si="9"/>
        <v>16392</v>
      </c>
    </row>
    <row r="91" spans="1:9" ht="13.5">
      <c r="A91" t="s">
        <v>37</v>
      </c>
      <c r="B91" s="5">
        <f>SUM(B84:B90)</f>
        <v>1081601</v>
      </c>
      <c r="C91" s="5">
        <f>SUM(C84:C90)</f>
        <v>60</v>
      </c>
      <c r="D91" s="6">
        <f t="shared" si="6"/>
        <v>18026.683333333334</v>
      </c>
      <c r="F91" t="s">
        <v>37</v>
      </c>
      <c r="G91" s="5">
        <f>SUM(G84:G90)</f>
        <v>1081601</v>
      </c>
      <c r="H91" s="5">
        <f>SUM(H84:H90)</f>
        <v>60</v>
      </c>
      <c r="I91" s="6">
        <f>G91/H91</f>
        <v>18026.683333333334</v>
      </c>
    </row>
  </sheetData>
  <sheetProtection/>
  <autoFilter ref="A2:E3"/>
  <mergeCells count="5">
    <mergeCell ref="A1:E1"/>
    <mergeCell ref="A67:D67"/>
    <mergeCell ref="F67:I67"/>
    <mergeCell ref="A82:D82"/>
    <mergeCell ref="F82:I82"/>
  </mergeCells>
  <printOptions/>
  <pageMargins left="0.787" right="0.787" top="0.984" bottom="0.984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sato</cp:lastModifiedBy>
  <dcterms:created xsi:type="dcterms:W3CDTF">2000-08-07T12:46:48Z</dcterms:created>
  <dcterms:modified xsi:type="dcterms:W3CDTF">2008-09-08T04:52:42Z</dcterms:modified>
  <cp:category/>
  <cp:version/>
  <cp:contentType/>
  <cp:contentStatus/>
</cp:coreProperties>
</file>